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CONTRACT'!$A$1:$B$40</definedName>
    <definedName name="Excel_BuiltIn_Print_Area_1_11">'VALORI CONTRACT'!$A$1:$B$40</definedName>
    <definedName name="Excel_BuiltIn_Print_Area_1_1_1">'VALORI CONTRACT'!$A$1:$B$40</definedName>
    <definedName name="_xlnm.Print_Area" localSheetId="0">'VALORI CONTRACT'!$A$1:$T$47</definedName>
    <definedName name="_xlnm.Print_Titles" localSheetId="0">'VALORI CONTRACT'!$10:$10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<sst xmlns="http://schemas.openxmlformats.org/spreadsheetml/2006/main" count="106" uniqueCount="80">
  <si>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</si>
  <si>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</si>
  <si>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</si>
  <si>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</si>
  <si>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</si>
  <si>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</si>
  <si>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</si>
  <si>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</si>
  <si>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</si>
  <si>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</si>
  <si>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</si>
  <si>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</si>
  <si>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</si>
  <si>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</si>
  <si>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</si>
  <si>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</si>
  <si>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</si>
  <si>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</si>
  <si>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</si>
  <si>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</si>
  <si>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</si>
  <si>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</si>
  <si>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</si>
  <si>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</si>
  <si>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</si>
  <si>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</si>
  <si>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</si>
  <si>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</si>
  <si>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</si>
  <si>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</si>
  <si>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</si>
  <si>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</si>
  <si>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</si>
  <si>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</si>
  <si>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</si>
  <si>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</si>
  <si>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</si>
  <si>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</si>
  <si>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</si>
  <si>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</si>
  <si>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</si>
  <si>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</si>
  <si>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</si>
  <si>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</si>
  <si>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</si>
  <si>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</si>
  <si>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</si>
  <si>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</si>
  <si>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</si>
  <si>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</si>
  <si>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</si>
  <si>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</si>
  <si>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</si>
  <si>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</si>
  <si>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</si>
  <si>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</si>
  <si>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</si>
  <si>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</si>
  <si>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</si>
  <si>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</si>
  <si>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</si>
  <si>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</si>
  <si>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SITUATIA VALORILOR DE CONTRACT 2024</t>
  </si>
  <si>
    <t>MONITORIZARE DECEMBRIE 2023 PART. II</t>
  </si>
  <si>
    <t>TOTAL 2024 MONITORIZARE</t>
  </si>
  <si>
    <t>IANUARIE 2024 (VALIDAT)</t>
  </si>
  <si>
    <t>MONITORIZARE IANUARIE 2024</t>
  </si>
  <si>
    <t>PREVENTIE IANUARIE 2024</t>
  </si>
  <si>
    <t>TOTAL 2024 PREVENTIE</t>
  </si>
  <si>
    <t>MARTIE 2024</t>
  </si>
  <si>
    <t>FEBRUARIE 2024 (VALIDAT)</t>
  </si>
  <si>
    <t>APRILIE 2024</t>
  </si>
  <si>
    <t>TOTAL 2024 ACTIVITATE CURENTA</t>
  </si>
  <si>
    <t>TOTAL TRIM.I 2024 ACTIVITATE CURENTA</t>
  </si>
  <si>
    <t>TOTAL TRIM.II 2024 ACTIVITATE CURENTA</t>
  </si>
  <si>
    <t>TRIM.I 2024 ACTIVITATE CURENTA CU MONITORIZARE,  PREVENTIE</t>
  </si>
  <si>
    <t>TRIM.II 2024 ACTIVITATE CURENTA CU MONITORIZARE,  PREVENTIE</t>
  </si>
  <si>
    <t>TOTAL 2024 ACTIVITATE CURENTA CU MONITORIZARE, PREVENTIE</t>
  </si>
  <si>
    <t>MONITORIZARE FEBRUARIE 2024</t>
  </si>
  <si>
    <t>PREVENTIE FEBRUARIE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</si>
</sst>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47"/>
  <sheetViews>
    <sheetView tabSelected="1" zoomScaleSheetLayoutView="100" zoomScalePageLayoutView="0" workbookViewId="0" topLeftCell="A1">
      <pane xSplit="3" ySplit="10" topLeftCell="N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8" sqref="A48:IV62"/>
    </sheetView>
  </sheetViews>
  <sheetFormatPr defaultColWidth="9.140625" defaultRowHeight="12.75"/>
  <cols>
    <col min="1" max="1" width="6.28125" style="15" customWidth="1"/>
    <col min="2" max="2" width="47.421875" style="15" customWidth="1"/>
    <col min="3" max="3" width="10.00390625" style="15" customWidth="1"/>
    <col min="4" max="4" width="19.140625" style="15" customWidth="1"/>
    <col min="5" max="5" width="19.28125" style="15" customWidth="1"/>
    <col min="6" max="9" width="20.28125" style="15" customWidth="1"/>
    <col min="10" max="10" width="21.00390625" style="15" customWidth="1"/>
    <col min="11" max="11" width="22.8515625" style="15" customWidth="1"/>
    <col min="12" max="12" width="20.7109375" style="15" customWidth="1"/>
    <col min="13" max="14" width="19.7109375" style="15" customWidth="1"/>
    <col min="15" max="16" width="20.7109375" style="15" customWidth="1"/>
    <col min="17" max="19" width="21.00390625" style="15" customWidth="1"/>
    <col min="20" max="20" width="21.140625" style="26" customWidth="1"/>
    <col min="21" max="21" width="10.8515625" style="15" customWidth="1"/>
    <col min="22" max="22" width="12.7109375" style="15" customWidth="1"/>
    <col min="23" max="23" width="11.28125" style="15" customWidth="1"/>
    <col min="24" max="24" width="10.57421875" style="15" customWidth="1"/>
    <col min="25" max="16384" width="9.140625" style="15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spans="1:20" s="19" customFormat="1" ht="25.5" customHeight="1">
      <c r="A7" s="28"/>
      <c r="B7" s="19" t="s">
        <v>62</v>
      </c>
      <c r="T7" s="31"/>
    </row>
    <row r="8" spans="1:20" s="19" customFormat="1" ht="22.5" customHeight="1">
      <c r="A8" s="28"/>
      <c r="B8" s="20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</row>
    <row r="9" spans="1:19" ht="23.2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s="25" customFormat="1" ht="93" customHeight="1">
      <c r="A10" s="6" t="s">
        <v>0</v>
      </c>
      <c r="B10" s="2" t="s">
        <v>1</v>
      </c>
      <c r="C10" s="17" t="s">
        <v>20</v>
      </c>
      <c r="D10" s="24" t="s">
        <v>65</v>
      </c>
      <c r="E10" s="24" t="s">
        <v>70</v>
      </c>
      <c r="F10" s="42" t="s">
        <v>63</v>
      </c>
      <c r="G10" s="42" t="s">
        <v>66</v>
      </c>
      <c r="H10" s="42" t="s">
        <v>67</v>
      </c>
      <c r="I10" s="42" t="s">
        <v>69</v>
      </c>
      <c r="J10" s="24" t="s">
        <v>73</v>
      </c>
      <c r="K10" s="24" t="s">
        <v>75</v>
      </c>
      <c r="L10" s="24" t="s">
        <v>71</v>
      </c>
      <c r="M10" s="42" t="s">
        <v>78</v>
      </c>
      <c r="N10" s="42" t="s">
        <v>79</v>
      </c>
      <c r="O10" s="24" t="s">
        <v>74</v>
      </c>
      <c r="P10" s="24" t="s">
        <v>76</v>
      </c>
      <c r="Q10" s="24" t="s">
        <v>72</v>
      </c>
      <c r="R10" s="24" t="s">
        <v>64</v>
      </c>
      <c r="S10" s="24" t="s">
        <v>68</v>
      </c>
      <c r="T10" s="24" t="s">
        <v>77</v>
      </c>
    </row>
    <row r="11" spans="1:22" ht="55.5" customHeight="1">
      <c r="A11" s="14">
        <v>1</v>
      </c>
      <c r="B11" s="18" t="s">
        <v>59</v>
      </c>
      <c r="C11" s="10" t="s">
        <v>52</v>
      </c>
      <c r="D11" s="21">
        <v>232205.12</v>
      </c>
      <c r="E11" s="21">
        <v>269938.14</v>
      </c>
      <c r="F11" s="21">
        <v>345944.99</v>
      </c>
      <c r="G11" s="21">
        <v>379355.78</v>
      </c>
      <c r="H11" s="21">
        <v>0</v>
      </c>
      <c r="I11" s="21">
        <v>212726.31</v>
      </c>
      <c r="J11" s="21">
        <f aca="true" t="shared" si="0" ref="J11:J39">I11+E11+D11</f>
        <v>714869.5700000001</v>
      </c>
      <c r="K11" s="21">
        <f aca="true" t="shared" si="1" ref="K11:K39">F11+J11+G11+H11</f>
        <v>1440170.34</v>
      </c>
      <c r="L11" s="21">
        <f>189868.75-1.75</f>
        <v>189867</v>
      </c>
      <c r="M11" s="21">
        <v>406112.16</v>
      </c>
      <c r="N11" s="21">
        <v>0</v>
      </c>
      <c r="O11" s="21">
        <f aca="true" t="shared" si="2" ref="O11:O39">L11</f>
        <v>189867</v>
      </c>
      <c r="P11" s="21">
        <f>O11+M11+N11</f>
        <v>595979.1599999999</v>
      </c>
      <c r="Q11" s="21">
        <f>J11+O11</f>
        <v>904736.5700000001</v>
      </c>
      <c r="R11" s="21">
        <f>F11+G11+M11</f>
        <v>1131412.93</v>
      </c>
      <c r="S11" s="21">
        <f>H11+N11</f>
        <v>0</v>
      </c>
      <c r="T11" s="21">
        <f>Q11+R11+S11</f>
        <v>2036149.5</v>
      </c>
      <c r="U11" s="26"/>
      <c r="V11" s="26"/>
    </row>
    <row r="12" spans="1:22" ht="51" customHeight="1">
      <c r="A12" s="14">
        <v>1</v>
      </c>
      <c r="B12" s="18" t="s">
        <v>60</v>
      </c>
      <c r="C12" s="10" t="s">
        <v>52</v>
      </c>
      <c r="D12" s="21">
        <v>32795</v>
      </c>
      <c r="E12" s="21">
        <v>38119.91</v>
      </c>
      <c r="F12" s="21">
        <v>16151.09</v>
      </c>
      <c r="G12" s="21">
        <v>10671</v>
      </c>
      <c r="H12" s="21">
        <v>0</v>
      </c>
      <c r="I12" s="21">
        <v>30134</v>
      </c>
      <c r="J12" s="21">
        <f t="shared" si="0"/>
        <v>101048.91</v>
      </c>
      <c r="K12" s="21">
        <f t="shared" si="1"/>
        <v>127871</v>
      </c>
      <c r="L12" s="21">
        <f>26917.84-0.84</f>
        <v>26917</v>
      </c>
      <c r="M12" s="21">
        <v>17885.09</v>
      </c>
      <c r="N12" s="21">
        <v>0</v>
      </c>
      <c r="O12" s="21">
        <f t="shared" si="2"/>
        <v>26917</v>
      </c>
      <c r="P12" s="21">
        <f aca="true" t="shared" si="3" ref="P12:P39">O12+M12+N12</f>
        <v>44802.09</v>
      </c>
      <c r="Q12" s="21">
        <f aca="true" t="shared" si="4" ref="Q12:Q39">J12+O12</f>
        <v>127965.91</v>
      </c>
      <c r="R12" s="21">
        <f aca="true" t="shared" si="5" ref="R12:R39">F12+G12+M12</f>
        <v>44707.18</v>
      </c>
      <c r="S12" s="21">
        <f aca="true" t="shared" si="6" ref="S12:S39">H12+N12</f>
        <v>0</v>
      </c>
      <c r="T12" s="21">
        <f aca="true" t="shared" si="7" ref="T12:T39">Q12+R12+S12</f>
        <v>172673.09</v>
      </c>
      <c r="U12" s="26"/>
      <c r="V12" s="26"/>
    </row>
    <row r="13" spans="1:22" ht="48" customHeight="1">
      <c r="A13" s="14">
        <v>1</v>
      </c>
      <c r="B13" s="18" t="s">
        <v>61</v>
      </c>
      <c r="C13" s="10" t="s">
        <v>52</v>
      </c>
      <c r="D13" s="21">
        <v>27366</v>
      </c>
      <c r="E13" s="21">
        <v>31812.96</v>
      </c>
      <c r="F13" s="21">
        <v>21681.04</v>
      </c>
      <c r="G13" s="21">
        <v>16581</v>
      </c>
      <c r="H13" s="21">
        <v>0</v>
      </c>
      <c r="I13" s="21">
        <v>25139</v>
      </c>
      <c r="J13" s="21">
        <f t="shared" si="0"/>
        <v>84317.95999999999</v>
      </c>
      <c r="K13" s="21">
        <f t="shared" si="1"/>
        <v>122580</v>
      </c>
      <c r="L13" s="21">
        <f>22468.61-3.61</f>
        <v>22465</v>
      </c>
      <c r="M13" s="21">
        <v>41714.04</v>
      </c>
      <c r="N13" s="21">
        <v>0</v>
      </c>
      <c r="O13" s="21">
        <f t="shared" si="2"/>
        <v>22465</v>
      </c>
      <c r="P13" s="21">
        <f t="shared" si="3"/>
        <v>64179.04</v>
      </c>
      <c r="Q13" s="21">
        <f t="shared" si="4"/>
        <v>106782.95999999999</v>
      </c>
      <c r="R13" s="21">
        <f t="shared" si="5"/>
        <v>79976.08</v>
      </c>
      <c r="S13" s="21">
        <f t="shared" si="6"/>
        <v>0</v>
      </c>
      <c r="T13" s="21">
        <f t="shared" si="7"/>
        <v>186759.03999999998</v>
      </c>
      <c r="U13" s="26"/>
      <c r="V13" s="26"/>
    </row>
    <row r="14" spans="1:21" ht="42" customHeight="1">
      <c r="A14" s="14">
        <v>2</v>
      </c>
      <c r="B14" s="13" t="s">
        <v>7</v>
      </c>
      <c r="C14" s="10" t="s">
        <v>30</v>
      </c>
      <c r="D14" s="21">
        <v>51260</v>
      </c>
      <c r="E14" s="21">
        <v>61993</v>
      </c>
      <c r="F14" s="21">
        <v>0</v>
      </c>
      <c r="G14" s="21">
        <v>0</v>
      </c>
      <c r="H14" s="21">
        <v>0</v>
      </c>
      <c r="I14" s="21">
        <v>48312</v>
      </c>
      <c r="J14" s="21">
        <f t="shared" si="0"/>
        <v>161565</v>
      </c>
      <c r="K14" s="21">
        <f t="shared" si="1"/>
        <v>161565</v>
      </c>
      <c r="L14" s="21">
        <f>44306.55-0.55</f>
        <v>44306</v>
      </c>
      <c r="M14" s="21">
        <v>0</v>
      </c>
      <c r="N14" s="21">
        <v>0</v>
      </c>
      <c r="O14" s="21">
        <f t="shared" si="2"/>
        <v>44306</v>
      </c>
      <c r="P14" s="21">
        <f t="shared" si="3"/>
        <v>44306</v>
      </c>
      <c r="Q14" s="21">
        <f t="shared" si="4"/>
        <v>205871</v>
      </c>
      <c r="R14" s="21">
        <f t="shared" si="5"/>
        <v>0</v>
      </c>
      <c r="S14" s="21">
        <f t="shared" si="6"/>
        <v>0</v>
      </c>
      <c r="T14" s="21">
        <f t="shared" si="7"/>
        <v>205871</v>
      </c>
      <c r="U14" s="26"/>
    </row>
    <row r="15" spans="1:22" ht="39.75" customHeight="1">
      <c r="A15" s="14">
        <v>3</v>
      </c>
      <c r="B15" s="13" t="s">
        <v>39</v>
      </c>
      <c r="C15" s="10" t="s">
        <v>37</v>
      </c>
      <c r="D15" s="21">
        <v>192612.36</v>
      </c>
      <c r="E15" s="21">
        <v>223928.17</v>
      </c>
      <c r="F15" s="21">
        <v>350019.11</v>
      </c>
      <c r="G15" s="21">
        <v>293091.04</v>
      </c>
      <c r="H15" s="21">
        <v>0</v>
      </c>
      <c r="I15" s="21">
        <v>175697.76</v>
      </c>
      <c r="J15" s="21">
        <f t="shared" si="0"/>
        <v>592238.29</v>
      </c>
      <c r="K15" s="21">
        <f t="shared" si="1"/>
        <v>1235348.44</v>
      </c>
      <c r="L15" s="21">
        <f>156646.41-0.41</f>
        <v>156646</v>
      </c>
      <c r="M15" s="21">
        <v>374337.11</v>
      </c>
      <c r="N15" s="21">
        <v>0</v>
      </c>
      <c r="O15" s="21">
        <f t="shared" si="2"/>
        <v>156646</v>
      </c>
      <c r="P15" s="21">
        <f t="shared" si="3"/>
        <v>530983.11</v>
      </c>
      <c r="Q15" s="21">
        <f t="shared" si="4"/>
        <v>748884.29</v>
      </c>
      <c r="R15" s="21">
        <f t="shared" si="5"/>
        <v>1017447.2599999999</v>
      </c>
      <c r="S15" s="21">
        <f t="shared" si="6"/>
        <v>0</v>
      </c>
      <c r="T15" s="21">
        <f t="shared" si="7"/>
        <v>1766331.5499999998</v>
      </c>
      <c r="U15" s="26"/>
      <c r="V15" s="26"/>
    </row>
    <row r="16" spans="1:22" ht="39.75" customHeight="1">
      <c r="A16" s="14">
        <v>3</v>
      </c>
      <c r="B16" s="13" t="s">
        <v>46</v>
      </c>
      <c r="C16" s="10" t="s">
        <v>37</v>
      </c>
      <c r="D16" s="21">
        <v>8110.35</v>
      </c>
      <c r="E16" s="21">
        <v>6980.55</v>
      </c>
      <c r="F16" s="21">
        <v>0</v>
      </c>
      <c r="G16" s="21">
        <v>0</v>
      </c>
      <c r="H16" s="21">
        <v>0</v>
      </c>
      <c r="I16" s="21">
        <v>0</v>
      </c>
      <c r="J16" s="21">
        <f t="shared" si="0"/>
        <v>15090.900000000001</v>
      </c>
      <c r="K16" s="21">
        <f t="shared" si="1"/>
        <v>15090.900000000001</v>
      </c>
      <c r="L16" s="21">
        <f>6673.85-14</f>
        <v>6659.85</v>
      </c>
      <c r="M16" s="21">
        <v>0</v>
      </c>
      <c r="N16" s="21">
        <v>0</v>
      </c>
      <c r="O16" s="21">
        <f t="shared" si="2"/>
        <v>6659.85</v>
      </c>
      <c r="P16" s="21">
        <f t="shared" si="3"/>
        <v>6659.85</v>
      </c>
      <c r="Q16" s="21">
        <f t="shared" si="4"/>
        <v>21750.75</v>
      </c>
      <c r="R16" s="21">
        <f t="shared" si="5"/>
        <v>0</v>
      </c>
      <c r="S16" s="21">
        <f t="shared" si="6"/>
        <v>0</v>
      </c>
      <c r="T16" s="21">
        <f t="shared" si="7"/>
        <v>21750.75</v>
      </c>
      <c r="U16" s="26"/>
      <c r="V16" s="26"/>
    </row>
    <row r="17" spans="1:21" ht="39.75" customHeight="1">
      <c r="A17" s="14">
        <v>4</v>
      </c>
      <c r="B17" s="13" t="s">
        <v>3</v>
      </c>
      <c r="C17" s="10" t="s">
        <v>35</v>
      </c>
      <c r="D17" s="21">
        <v>98556.36</v>
      </c>
      <c r="E17" s="21">
        <v>114577.29</v>
      </c>
      <c r="F17" s="21">
        <f>347820.39-302082.72</f>
        <v>45737.67000000004</v>
      </c>
      <c r="G17" s="21">
        <v>342089.71</v>
      </c>
      <c r="H17" s="21">
        <v>889.5</v>
      </c>
      <c r="I17" s="21">
        <v>90495.35</v>
      </c>
      <c r="J17" s="21">
        <f t="shared" si="0"/>
        <v>303629</v>
      </c>
      <c r="K17" s="21">
        <f t="shared" si="1"/>
        <v>692345.8800000001</v>
      </c>
      <c r="L17" s="21">
        <f>85619.94-1.01</f>
        <v>85618.93000000001</v>
      </c>
      <c r="M17" s="21">
        <v>405333.17</v>
      </c>
      <c r="N17" s="21">
        <v>313.08</v>
      </c>
      <c r="O17" s="21">
        <f t="shared" si="2"/>
        <v>85618.93000000001</v>
      </c>
      <c r="P17" s="21">
        <f t="shared" si="3"/>
        <v>491265.18</v>
      </c>
      <c r="Q17" s="21">
        <f t="shared" si="4"/>
        <v>389247.93</v>
      </c>
      <c r="R17" s="21">
        <f t="shared" si="5"/>
        <v>793160.55</v>
      </c>
      <c r="S17" s="21">
        <f t="shared" si="6"/>
        <v>1202.58</v>
      </c>
      <c r="T17" s="21">
        <f t="shared" si="7"/>
        <v>1183611.06</v>
      </c>
      <c r="U17" s="26"/>
    </row>
    <row r="18" spans="1:21" ht="39.75" customHeight="1">
      <c r="A18" s="14">
        <v>5</v>
      </c>
      <c r="B18" s="34" t="s">
        <v>40</v>
      </c>
      <c r="C18" s="11" t="s">
        <v>41</v>
      </c>
      <c r="D18" s="21">
        <v>50158</v>
      </c>
      <c r="E18" s="21">
        <v>59287</v>
      </c>
      <c r="F18" s="21">
        <v>0</v>
      </c>
      <c r="G18" s="21">
        <v>0</v>
      </c>
      <c r="H18" s="21">
        <v>0</v>
      </c>
      <c r="I18" s="21">
        <v>45972.799999999996</v>
      </c>
      <c r="J18" s="21">
        <f t="shared" si="0"/>
        <v>155417.8</v>
      </c>
      <c r="K18" s="21">
        <f t="shared" si="1"/>
        <v>155417.8</v>
      </c>
      <c r="L18" s="21">
        <f>40894.05-26.65</f>
        <v>40867.4</v>
      </c>
      <c r="M18" s="21">
        <v>0</v>
      </c>
      <c r="N18" s="21">
        <v>0</v>
      </c>
      <c r="O18" s="21">
        <f t="shared" si="2"/>
        <v>40867.4</v>
      </c>
      <c r="P18" s="21">
        <f t="shared" si="3"/>
        <v>40867.4</v>
      </c>
      <c r="Q18" s="21">
        <f t="shared" si="4"/>
        <v>196285.19999999998</v>
      </c>
      <c r="R18" s="21">
        <f t="shared" si="5"/>
        <v>0</v>
      </c>
      <c r="S18" s="21">
        <f t="shared" si="6"/>
        <v>0</v>
      </c>
      <c r="T18" s="21">
        <f t="shared" si="7"/>
        <v>196285.19999999998</v>
      </c>
      <c r="U18" s="26"/>
    </row>
    <row r="19" spans="1:22" ht="39.75" customHeight="1">
      <c r="A19" s="14">
        <v>6</v>
      </c>
      <c r="B19" s="13" t="s">
        <v>4</v>
      </c>
      <c r="C19" s="10" t="s">
        <v>28</v>
      </c>
      <c r="D19" s="21">
        <v>60412.32</v>
      </c>
      <c r="E19" s="21">
        <v>70327.86</v>
      </c>
      <c r="F19" s="21">
        <v>0</v>
      </c>
      <c r="G19" s="21">
        <v>0</v>
      </c>
      <c r="H19" s="21">
        <v>0</v>
      </c>
      <c r="I19" s="21">
        <v>54900.28</v>
      </c>
      <c r="J19" s="21">
        <f t="shared" si="0"/>
        <v>185640.46</v>
      </c>
      <c r="K19" s="21">
        <f t="shared" si="1"/>
        <v>185640.46</v>
      </c>
      <c r="L19" s="21">
        <f>48902.67-0.02</f>
        <v>48902.65</v>
      </c>
      <c r="M19" s="21">
        <v>1264.52</v>
      </c>
      <c r="N19" s="21">
        <v>0</v>
      </c>
      <c r="O19" s="21">
        <f t="shared" si="2"/>
        <v>48902.65</v>
      </c>
      <c r="P19" s="21">
        <f t="shared" si="3"/>
        <v>50167.17</v>
      </c>
      <c r="Q19" s="21">
        <f t="shared" si="4"/>
        <v>234543.11</v>
      </c>
      <c r="R19" s="21">
        <f t="shared" si="5"/>
        <v>1264.52</v>
      </c>
      <c r="S19" s="21">
        <f t="shared" si="6"/>
        <v>0</v>
      </c>
      <c r="T19" s="21">
        <f t="shared" si="7"/>
        <v>235807.62999999998</v>
      </c>
      <c r="U19" s="26"/>
      <c r="V19" s="26"/>
    </row>
    <row r="20" spans="1:21" ht="39.75" customHeight="1">
      <c r="A20" s="14">
        <v>7</v>
      </c>
      <c r="B20" s="35" t="s">
        <v>18</v>
      </c>
      <c r="C20" s="11" t="s">
        <v>34</v>
      </c>
      <c r="D20" s="21">
        <v>102562.59</v>
      </c>
      <c r="E20" s="21">
        <v>119233.24</v>
      </c>
      <c r="F20" s="21">
        <v>33945.19</v>
      </c>
      <c r="G20" s="21">
        <v>56821.61</v>
      </c>
      <c r="H20" s="21">
        <v>0</v>
      </c>
      <c r="I20" s="21">
        <v>93594.06999999999</v>
      </c>
      <c r="J20" s="21">
        <f t="shared" si="0"/>
        <v>315389.9</v>
      </c>
      <c r="K20" s="21">
        <f t="shared" si="1"/>
        <v>406156.7</v>
      </c>
      <c r="L20" s="21">
        <f>83458.73-2.93</f>
        <v>83455.8</v>
      </c>
      <c r="M20" s="21">
        <v>72499.31</v>
      </c>
      <c r="N20" s="21">
        <v>0</v>
      </c>
      <c r="O20" s="21">
        <f t="shared" si="2"/>
        <v>83455.8</v>
      </c>
      <c r="P20" s="21">
        <f t="shared" si="3"/>
        <v>155955.11</v>
      </c>
      <c r="Q20" s="21">
        <f t="shared" si="4"/>
        <v>398845.7</v>
      </c>
      <c r="R20" s="21">
        <f t="shared" si="5"/>
        <v>163266.11</v>
      </c>
      <c r="S20" s="21">
        <f t="shared" si="6"/>
        <v>0</v>
      </c>
      <c r="T20" s="21">
        <f t="shared" si="7"/>
        <v>562111.81</v>
      </c>
      <c r="U20" s="26"/>
    </row>
    <row r="21" spans="1:21" ht="57.75" customHeight="1">
      <c r="A21" s="14">
        <v>8</v>
      </c>
      <c r="B21" s="35" t="s">
        <v>50</v>
      </c>
      <c r="C21" s="11" t="s">
        <v>47</v>
      </c>
      <c r="D21" s="21">
        <v>167738.67</v>
      </c>
      <c r="E21" s="21">
        <v>207807.25</v>
      </c>
      <c r="F21" s="21">
        <v>0</v>
      </c>
      <c r="G21" s="21">
        <v>0</v>
      </c>
      <c r="H21" s="21">
        <v>0</v>
      </c>
      <c r="I21" s="21">
        <v>159200.28</v>
      </c>
      <c r="J21" s="21">
        <f t="shared" si="0"/>
        <v>534746.2000000001</v>
      </c>
      <c r="K21" s="21">
        <f t="shared" si="1"/>
        <v>534746.2000000001</v>
      </c>
      <c r="L21" s="21">
        <f>142097.36-0.84</f>
        <v>142096.52</v>
      </c>
      <c r="M21" s="21">
        <v>8150.86</v>
      </c>
      <c r="N21" s="21">
        <v>0</v>
      </c>
      <c r="O21" s="21">
        <f t="shared" si="2"/>
        <v>142096.52</v>
      </c>
      <c r="P21" s="21">
        <f t="shared" si="3"/>
        <v>150247.37999999998</v>
      </c>
      <c r="Q21" s="21">
        <f t="shared" si="4"/>
        <v>676842.7200000001</v>
      </c>
      <c r="R21" s="21">
        <f t="shared" si="5"/>
        <v>8150.86</v>
      </c>
      <c r="S21" s="21">
        <f t="shared" si="6"/>
        <v>0</v>
      </c>
      <c r="T21" s="21">
        <f t="shared" si="7"/>
        <v>684993.5800000001</v>
      </c>
      <c r="U21" s="26"/>
    </row>
    <row r="22" spans="1:21" ht="48.75" customHeight="1">
      <c r="A22" s="14">
        <v>9</v>
      </c>
      <c r="B22" s="35" t="s">
        <v>49</v>
      </c>
      <c r="C22" s="11" t="s">
        <v>48</v>
      </c>
      <c r="D22" s="21">
        <v>121478</v>
      </c>
      <c r="E22" s="21">
        <v>141230.18</v>
      </c>
      <c r="F22" s="21">
        <v>125716.82</v>
      </c>
      <c r="G22" s="21">
        <v>169169</v>
      </c>
      <c r="H22" s="21">
        <v>0</v>
      </c>
      <c r="I22" s="21">
        <v>110978</v>
      </c>
      <c r="J22" s="21">
        <f t="shared" si="0"/>
        <v>373686.18</v>
      </c>
      <c r="K22" s="21">
        <f t="shared" si="1"/>
        <v>668572</v>
      </c>
      <c r="L22" s="21">
        <f>99142.27-1.27</f>
        <v>99141</v>
      </c>
      <c r="M22" s="21">
        <v>133324.82</v>
      </c>
      <c r="N22" s="21">
        <v>0</v>
      </c>
      <c r="O22" s="21">
        <f t="shared" si="2"/>
        <v>99141</v>
      </c>
      <c r="P22" s="21">
        <f t="shared" si="3"/>
        <v>232465.82</v>
      </c>
      <c r="Q22" s="21">
        <f t="shared" si="4"/>
        <v>472827.18</v>
      </c>
      <c r="R22" s="21">
        <f t="shared" si="5"/>
        <v>428210.64</v>
      </c>
      <c r="S22" s="21">
        <f t="shared" si="6"/>
        <v>0</v>
      </c>
      <c r="T22" s="21">
        <f t="shared" si="7"/>
        <v>901037.8200000001</v>
      </c>
      <c r="U22" s="26"/>
    </row>
    <row r="23" spans="1:21" ht="39.75" customHeight="1">
      <c r="A23" s="14">
        <v>10</v>
      </c>
      <c r="B23" s="13" t="s">
        <v>38</v>
      </c>
      <c r="C23" s="10" t="s">
        <v>33</v>
      </c>
      <c r="D23" s="21">
        <v>25023.43</v>
      </c>
      <c r="E23" s="21">
        <v>23611.09</v>
      </c>
      <c r="F23" s="21">
        <v>0</v>
      </c>
      <c r="G23" s="21">
        <v>0</v>
      </c>
      <c r="H23" s="21">
        <v>0</v>
      </c>
      <c r="I23" s="21">
        <v>21329.66</v>
      </c>
      <c r="J23" s="21">
        <f t="shared" si="0"/>
        <v>69964.18</v>
      </c>
      <c r="K23" s="21">
        <f t="shared" si="1"/>
        <v>69964.18</v>
      </c>
      <c r="L23" s="21">
        <f>22394.09-0.05</f>
        <v>22394.04</v>
      </c>
      <c r="M23" s="21">
        <v>0</v>
      </c>
      <c r="N23" s="21">
        <v>0</v>
      </c>
      <c r="O23" s="21">
        <f t="shared" si="2"/>
        <v>22394.04</v>
      </c>
      <c r="P23" s="21">
        <f t="shared" si="3"/>
        <v>22394.04</v>
      </c>
      <c r="Q23" s="21">
        <f t="shared" si="4"/>
        <v>92358.22</v>
      </c>
      <c r="R23" s="21">
        <f t="shared" si="5"/>
        <v>0</v>
      </c>
      <c r="S23" s="21">
        <f t="shared" si="6"/>
        <v>0</v>
      </c>
      <c r="T23" s="21">
        <f t="shared" si="7"/>
        <v>92358.22</v>
      </c>
      <c r="U23" s="26"/>
    </row>
    <row r="24" spans="1:22" ht="39.75" customHeight="1">
      <c r="A24" s="14">
        <v>11</v>
      </c>
      <c r="B24" s="35" t="s">
        <v>13</v>
      </c>
      <c r="C24" s="11" t="s">
        <v>22</v>
      </c>
      <c r="D24" s="21">
        <v>16459.43</v>
      </c>
      <c r="E24" s="21">
        <v>12822.17</v>
      </c>
      <c r="F24" s="21">
        <v>0</v>
      </c>
      <c r="G24" s="21">
        <v>0</v>
      </c>
      <c r="H24" s="21">
        <v>0</v>
      </c>
      <c r="I24" s="21">
        <v>20871.379999999997</v>
      </c>
      <c r="J24" s="21">
        <f t="shared" si="0"/>
        <v>50152.979999999996</v>
      </c>
      <c r="K24" s="21">
        <f t="shared" si="1"/>
        <v>50152.979999999996</v>
      </c>
      <c r="L24" s="21">
        <f>21912.46-1.04</f>
        <v>21911.42</v>
      </c>
      <c r="M24" s="21">
        <v>0</v>
      </c>
      <c r="N24" s="21">
        <v>0</v>
      </c>
      <c r="O24" s="21">
        <f t="shared" si="2"/>
        <v>21911.42</v>
      </c>
      <c r="P24" s="21">
        <f t="shared" si="3"/>
        <v>21911.42</v>
      </c>
      <c r="Q24" s="21">
        <f t="shared" si="4"/>
        <v>72064.4</v>
      </c>
      <c r="R24" s="21">
        <f t="shared" si="5"/>
        <v>0</v>
      </c>
      <c r="S24" s="21">
        <f t="shared" si="6"/>
        <v>0</v>
      </c>
      <c r="T24" s="21">
        <f t="shared" si="7"/>
        <v>72064.4</v>
      </c>
      <c r="U24" s="26"/>
      <c r="V24" s="26"/>
    </row>
    <row r="25" spans="1:21" ht="39.75" customHeight="1">
      <c r="A25" s="14">
        <v>12</v>
      </c>
      <c r="B25" s="13" t="s">
        <v>8</v>
      </c>
      <c r="C25" s="10" t="s">
        <v>27</v>
      </c>
      <c r="D25" s="21">
        <v>43536.96</v>
      </c>
      <c r="E25" s="21">
        <v>50618.73</v>
      </c>
      <c r="F25" s="21">
        <v>0</v>
      </c>
      <c r="G25" s="21">
        <v>0</v>
      </c>
      <c r="H25" s="21">
        <v>0</v>
      </c>
      <c r="I25" s="21">
        <v>39386.94</v>
      </c>
      <c r="J25" s="21">
        <f t="shared" si="0"/>
        <v>133542.63</v>
      </c>
      <c r="K25" s="21">
        <f t="shared" si="1"/>
        <v>133542.63</v>
      </c>
      <c r="L25" s="21">
        <f>35026.63-2.23</f>
        <v>35024.399999999994</v>
      </c>
      <c r="M25" s="21">
        <v>0</v>
      </c>
      <c r="N25" s="21">
        <v>0</v>
      </c>
      <c r="O25" s="21">
        <f t="shared" si="2"/>
        <v>35024.399999999994</v>
      </c>
      <c r="P25" s="21">
        <f t="shared" si="3"/>
        <v>35024.399999999994</v>
      </c>
      <c r="Q25" s="21">
        <f t="shared" si="4"/>
        <v>168567.03</v>
      </c>
      <c r="R25" s="21">
        <f t="shared" si="5"/>
        <v>0</v>
      </c>
      <c r="S25" s="21">
        <f t="shared" si="6"/>
        <v>0</v>
      </c>
      <c r="T25" s="21">
        <f t="shared" si="7"/>
        <v>168567.03</v>
      </c>
      <c r="U25" s="26"/>
    </row>
    <row r="26" spans="1:21" ht="39.75" customHeight="1">
      <c r="A26" s="14">
        <v>13</v>
      </c>
      <c r="B26" s="36" t="s">
        <v>6</v>
      </c>
      <c r="C26" s="10" t="s">
        <v>36</v>
      </c>
      <c r="D26" s="21">
        <v>97319</v>
      </c>
      <c r="E26" s="21">
        <v>113144.37</v>
      </c>
      <c r="F26" s="21">
        <v>24705.63</v>
      </c>
      <c r="G26" s="21">
        <v>19834</v>
      </c>
      <c r="H26" s="21">
        <v>0</v>
      </c>
      <c r="I26" s="21">
        <v>88744</v>
      </c>
      <c r="J26" s="21">
        <f t="shared" si="0"/>
        <v>299207.37</v>
      </c>
      <c r="K26" s="21">
        <f t="shared" si="1"/>
        <v>343747</v>
      </c>
      <c r="L26" s="21">
        <f>79157.44-0.44</f>
        <v>79157</v>
      </c>
      <c r="M26" s="21">
        <v>39218.63</v>
      </c>
      <c r="N26" s="21">
        <v>0</v>
      </c>
      <c r="O26" s="21">
        <f t="shared" si="2"/>
        <v>79157</v>
      </c>
      <c r="P26" s="21">
        <f t="shared" si="3"/>
        <v>118375.63</v>
      </c>
      <c r="Q26" s="21">
        <f t="shared" si="4"/>
        <v>378364.37</v>
      </c>
      <c r="R26" s="21">
        <f t="shared" si="5"/>
        <v>83758.26000000001</v>
      </c>
      <c r="S26" s="21">
        <f t="shared" si="6"/>
        <v>0</v>
      </c>
      <c r="T26" s="21">
        <f t="shared" si="7"/>
        <v>462122.63</v>
      </c>
      <c r="U26" s="26"/>
    </row>
    <row r="27" spans="1:21" ht="49.5" customHeight="1">
      <c r="A27" s="14">
        <v>14</v>
      </c>
      <c r="B27" s="13" t="s">
        <v>5</v>
      </c>
      <c r="C27" s="10" t="s">
        <v>32</v>
      </c>
      <c r="D27" s="21">
        <v>27155.55</v>
      </c>
      <c r="E27" s="21">
        <v>34095.75</v>
      </c>
      <c r="F27" s="21">
        <v>0</v>
      </c>
      <c r="G27" s="21">
        <v>0</v>
      </c>
      <c r="H27" s="21">
        <v>0</v>
      </c>
      <c r="I27" s="21">
        <v>25466.850000000002</v>
      </c>
      <c r="J27" s="21">
        <f t="shared" si="0"/>
        <v>86718.15000000001</v>
      </c>
      <c r="K27" s="21">
        <f t="shared" si="1"/>
        <v>86718.15000000001</v>
      </c>
      <c r="L27" s="21">
        <f>22596.59-12.04</f>
        <v>22584.55</v>
      </c>
      <c r="M27" s="21">
        <v>0</v>
      </c>
      <c r="N27" s="21">
        <v>0</v>
      </c>
      <c r="O27" s="21">
        <f t="shared" si="2"/>
        <v>22584.55</v>
      </c>
      <c r="P27" s="21">
        <f t="shared" si="3"/>
        <v>22584.55</v>
      </c>
      <c r="Q27" s="21">
        <f t="shared" si="4"/>
        <v>109302.70000000001</v>
      </c>
      <c r="R27" s="21">
        <f t="shared" si="5"/>
        <v>0</v>
      </c>
      <c r="S27" s="21">
        <f t="shared" si="6"/>
        <v>0</v>
      </c>
      <c r="T27" s="21">
        <f t="shared" si="7"/>
        <v>109302.70000000001</v>
      </c>
      <c r="U27" s="26"/>
    </row>
    <row r="28" spans="1:21" ht="39.75" customHeight="1">
      <c r="A28" s="14">
        <v>15</v>
      </c>
      <c r="B28" s="18" t="s">
        <v>14</v>
      </c>
      <c r="C28" s="10" t="s">
        <v>29</v>
      </c>
      <c r="D28" s="21">
        <v>57456.08</v>
      </c>
      <c r="E28" s="21">
        <v>66789.44</v>
      </c>
      <c r="F28" s="21">
        <v>11275.56</v>
      </c>
      <c r="G28" s="21">
        <v>2495.92</v>
      </c>
      <c r="H28" s="21">
        <v>0</v>
      </c>
      <c r="I28" s="21">
        <v>52796.4</v>
      </c>
      <c r="J28" s="21">
        <f t="shared" si="0"/>
        <v>177041.91999999998</v>
      </c>
      <c r="K28" s="21">
        <f t="shared" si="1"/>
        <v>190813.4</v>
      </c>
      <c r="L28" s="21">
        <f>47161.84-6.72</f>
        <v>47155.119999999995</v>
      </c>
      <c r="M28" s="21">
        <v>2167.56</v>
      </c>
      <c r="N28" s="21">
        <v>0</v>
      </c>
      <c r="O28" s="21">
        <f t="shared" si="2"/>
        <v>47155.119999999995</v>
      </c>
      <c r="P28" s="21">
        <f t="shared" si="3"/>
        <v>49322.67999999999</v>
      </c>
      <c r="Q28" s="21">
        <f t="shared" si="4"/>
        <v>224197.03999999998</v>
      </c>
      <c r="R28" s="21">
        <f t="shared" si="5"/>
        <v>15939.039999999999</v>
      </c>
      <c r="S28" s="21">
        <f t="shared" si="6"/>
        <v>0</v>
      </c>
      <c r="T28" s="21">
        <f t="shared" si="7"/>
        <v>240136.08</v>
      </c>
      <c r="U28" s="26"/>
    </row>
    <row r="29" spans="1:22" ht="39.75" customHeight="1">
      <c r="A29" s="14">
        <v>16</v>
      </c>
      <c r="B29" s="18" t="s">
        <v>15</v>
      </c>
      <c r="C29" s="16" t="s">
        <v>31</v>
      </c>
      <c r="D29" s="21">
        <v>112026.3</v>
      </c>
      <c r="E29" s="21">
        <v>42636.42</v>
      </c>
      <c r="F29" s="21">
        <v>0</v>
      </c>
      <c r="G29" s="21">
        <v>177100.79</v>
      </c>
      <c r="H29" s="21">
        <v>0</v>
      </c>
      <c r="I29" s="21">
        <v>86927.49</v>
      </c>
      <c r="J29" s="21">
        <f t="shared" si="0"/>
        <v>241590.21000000002</v>
      </c>
      <c r="K29" s="21">
        <f t="shared" si="1"/>
        <v>418691</v>
      </c>
      <c r="L29" s="21">
        <f>132381.36-1.76</f>
        <v>132379.59999999998</v>
      </c>
      <c r="M29" s="21">
        <v>0</v>
      </c>
      <c r="N29" s="21">
        <v>0</v>
      </c>
      <c r="O29" s="21">
        <f t="shared" si="2"/>
        <v>132379.59999999998</v>
      </c>
      <c r="P29" s="21">
        <f t="shared" si="3"/>
        <v>132379.59999999998</v>
      </c>
      <c r="Q29" s="21">
        <f t="shared" si="4"/>
        <v>373969.81</v>
      </c>
      <c r="R29" s="21">
        <f t="shared" si="5"/>
        <v>177100.79</v>
      </c>
      <c r="S29" s="21">
        <f t="shared" si="6"/>
        <v>0</v>
      </c>
      <c r="T29" s="21">
        <f t="shared" si="7"/>
        <v>551070.6</v>
      </c>
      <c r="U29" s="26"/>
      <c r="V29" s="26"/>
    </row>
    <row r="30" spans="1:22" ht="39.75" customHeight="1">
      <c r="A30" s="14">
        <v>17</v>
      </c>
      <c r="B30" s="18" t="s">
        <v>51</v>
      </c>
      <c r="C30" s="16" t="s">
        <v>25</v>
      </c>
      <c r="D30" s="21">
        <v>13396.2</v>
      </c>
      <c r="E30" s="21">
        <v>16825.95</v>
      </c>
      <c r="F30" s="21">
        <v>0</v>
      </c>
      <c r="G30" s="21">
        <v>0</v>
      </c>
      <c r="H30" s="21">
        <v>0</v>
      </c>
      <c r="I30" s="21">
        <v>84392.76</v>
      </c>
      <c r="J30" s="21">
        <f t="shared" si="0"/>
        <v>114614.90999999999</v>
      </c>
      <c r="K30" s="21">
        <f t="shared" si="1"/>
        <v>114614.90999999999</v>
      </c>
      <c r="L30" s="21">
        <f>89269.36-1.66</f>
        <v>89267.7</v>
      </c>
      <c r="M30" s="21">
        <v>0</v>
      </c>
      <c r="N30" s="21">
        <v>0</v>
      </c>
      <c r="O30" s="21">
        <f t="shared" si="2"/>
        <v>89267.7</v>
      </c>
      <c r="P30" s="21">
        <f t="shared" si="3"/>
        <v>89267.7</v>
      </c>
      <c r="Q30" s="21">
        <f t="shared" si="4"/>
        <v>203882.61</v>
      </c>
      <c r="R30" s="21">
        <f t="shared" si="5"/>
        <v>0</v>
      </c>
      <c r="S30" s="21">
        <f t="shared" si="6"/>
        <v>0</v>
      </c>
      <c r="T30" s="21">
        <f t="shared" si="7"/>
        <v>203882.61</v>
      </c>
      <c r="U30" s="26"/>
      <c r="V30" s="26"/>
    </row>
    <row r="31" spans="1:22" ht="39.75" customHeight="1">
      <c r="A31" s="14">
        <v>18</v>
      </c>
      <c r="B31" s="37" t="s">
        <v>12</v>
      </c>
      <c r="C31" s="11" t="s">
        <v>24</v>
      </c>
      <c r="D31" s="21">
        <v>42029.71</v>
      </c>
      <c r="E31" s="21">
        <v>47716.73</v>
      </c>
      <c r="F31" s="21">
        <v>0</v>
      </c>
      <c r="G31" s="21">
        <v>0</v>
      </c>
      <c r="H31" s="21">
        <v>0</v>
      </c>
      <c r="I31" s="21">
        <v>67807.18</v>
      </c>
      <c r="J31" s="21">
        <f t="shared" si="0"/>
        <v>157553.62</v>
      </c>
      <c r="K31" s="21">
        <f t="shared" si="1"/>
        <v>157553.62</v>
      </c>
      <c r="L31" s="21">
        <f>71148.82-0.01</f>
        <v>71148.81000000001</v>
      </c>
      <c r="M31" s="21">
        <v>0</v>
      </c>
      <c r="N31" s="21">
        <v>0</v>
      </c>
      <c r="O31" s="21">
        <f t="shared" si="2"/>
        <v>71148.81000000001</v>
      </c>
      <c r="P31" s="21">
        <f t="shared" si="3"/>
        <v>71148.81000000001</v>
      </c>
      <c r="Q31" s="21">
        <f t="shared" si="4"/>
        <v>228702.43</v>
      </c>
      <c r="R31" s="21">
        <f t="shared" si="5"/>
        <v>0</v>
      </c>
      <c r="S31" s="21">
        <f t="shared" si="6"/>
        <v>0</v>
      </c>
      <c r="T31" s="21">
        <f t="shared" si="7"/>
        <v>228702.43</v>
      </c>
      <c r="U31" s="26"/>
      <c r="V31" s="26"/>
    </row>
    <row r="32" spans="1:22" ht="39.75" customHeight="1">
      <c r="A32" s="14">
        <v>19</v>
      </c>
      <c r="B32" s="37" t="s">
        <v>11</v>
      </c>
      <c r="C32" s="11" t="s">
        <v>26</v>
      </c>
      <c r="D32" s="21">
        <v>16175.14</v>
      </c>
      <c r="E32" s="21">
        <v>21692.04</v>
      </c>
      <c r="F32" s="21">
        <v>0</v>
      </c>
      <c r="G32" s="21">
        <v>0</v>
      </c>
      <c r="H32" s="21">
        <v>0</v>
      </c>
      <c r="I32" s="21">
        <v>21224.03</v>
      </c>
      <c r="J32" s="21">
        <f t="shared" si="0"/>
        <v>59091.21</v>
      </c>
      <c r="K32" s="21">
        <f t="shared" si="1"/>
        <v>59091.21</v>
      </c>
      <c r="L32" s="21">
        <f>22282.86-0.9</f>
        <v>22281.96</v>
      </c>
      <c r="M32" s="21">
        <v>0</v>
      </c>
      <c r="N32" s="21">
        <v>0</v>
      </c>
      <c r="O32" s="21">
        <f t="shared" si="2"/>
        <v>22281.96</v>
      </c>
      <c r="P32" s="21">
        <f t="shared" si="3"/>
        <v>22281.96</v>
      </c>
      <c r="Q32" s="21">
        <f t="shared" si="4"/>
        <v>81373.17</v>
      </c>
      <c r="R32" s="21">
        <f t="shared" si="5"/>
        <v>0</v>
      </c>
      <c r="S32" s="21">
        <f t="shared" si="6"/>
        <v>0</v>
      </c>
      <c r="T32" s="21">
        <f t="shared" si="7"/>
        <v>81373.17</v>
      </c>
      <c r="U32" s="26"/>
      <c r="V32" s="26"/>
    </row>
    <row r="33" spans="1:22" ht="39.75" customHeight="1">
      <c r="A33" s="14">
        <v>20</v>
      </c>
      <c r="B33" s="37" t="s">
        <v>9</v>
      </c>
      <c r="C33" s="11" t="s">
        <v>23</v>
      </c>
      <c r="D33" s="21">
        <v>216074.48</v>
      </c>
      <c r="E33" s="21">
        <v>256089.33</v>
      </c>
      <c r="F33" s="21">
        <v>0</v>
      </c>
      <c r="G33" s="21">
        <v>0</v>
      </c>
      <c r="H33" s="21">
        <v>0</v>
      </c>
      <c r="I33" s="21">
        <v>220228.75999999998</v>
      </c>
      <c r="J33" s="21">
        <f t="shared" si="0"/>
        <v>692392.57</v>
      </c>
      <c r="K33" s="21">
        <f t="shared" si="1"/>
        <v>692392.57</v>
      </c>
      <c r="L33" s="21">
        <f>199692.72-1.56</f>
        <v>199691.16</v>
      </c>
      <c r="M33" s="21">
        <v>35533.34</v>
      </c>
      <c r="N33" s="21">
        <v>0</v>
      </c>
      <c r="O33" s="21">
        <f t="shared" si="2"/>
        <v>199691.16</v>
      </c>
      <c r="P33" s="21">
        <f t="shared" si="3"/>
        <v>235224.5</v>
      </c>
      <c r="Q33" s="21">
        <f t="shared" si="4"/>
        <v>892083.73</v>
      </c>
      <c r="R33" s="21">
        <f t="shared" si="5"/>
        <v>35533.34</v>
      </c>
      <c r="S33" s="21">
        <f t="shared" si="6"/>
        <v>0</v>
      </c>
      <c r="T33" s="21">
        <f t="shared" si="7"/>
        <v>927617.07</v>
      </c>
      <c r="U33" s="26"/>
      <c r="V33" s="26"/>
    </row>
    <row r="34" spans="1:22" ht="39.75" customHeight="1">
      <c r="A34" s="14">
        <v>21</v>
      </c>
      <c r="B34" s="38" t="s">
        <v>10</v>
      </c>
      <c r="C34" s="11" t="s">
        <v>21</v>
      </c>
      <c r="D34" s="21">
        <v>37530.32</v>
      </c>
      <c r="E34" s="21">
        <v>41278.08</v>
      </c>
      <c r="F34" s="21">
        <v>0</v>
      </c>
      <c r="G34" s="21">
        <v>0</v>
      </c>
      <c r="H34" s="21">
        <v>0</v>
      </c>
      <c r="I34" s="21">
        <v>40590.7</v>
      </c>
      <c r="J34" s="21">
        <f t="shared" si="0"/>
        <v>119399.1</v>
      </c>
      <c r="K34" s="21">
        <f t="shared" si="1"/>
        <v>119399.1</v>
      </c>
      <c r="L34" s="21">
        <f>42428.97-1.5</f>
        <v>42427.47</v>
      </c>
      <c r="M34" s="21">
        <v>0</v>
      </c>
      <c r="N34" s="21">
        <v>0</v>
      </c>
      <c r="O34" s="21">
        <f t="shared" si="2"/>
        <v>42427.47</v>
      </c>
      <c r="P34" s="21">
        <f t="shared" si="3"/>
        <v>42427.47</v>
      </c>
      <c r="Q34" s="21">
        <f t="shared" si="4"/>
        <v>161826.57</v>
      </c>
      <c r="R34" s="21">
        <f t="shared" si="5"/>
        <v>0</v>
      </c>
      <c r="S34" s="21">
        <f t="shared" si="6"/>
        <v>0</v>
      </c>
      <c r="T34" s="21">
        <f t="shared" si="7"/>
        <v>161826.57</v>
      </c>
      <c r="U34" s="26"/>
      <c r="V34" s="26"/>
    </row>
    <row r="35" spans="1:21" ht="39.75" customHeight="1">
      <c r="A35" s="14">
        <v>22</v>
      </c>
      <c r="B35" s="16" t="s">
        <v>42</v>
      </c>
      <c r="C35" s="11" t="s">
        <v>44</v>
      </c>
      <c r="D35" s="21">
        <v>29132.7</v>
      </c>
      <c r="E35" s="21">
        <v>33571.2</v>
      </c>
      <c r="F35" s="21">
        <v>0</v>
      </c>
      <c r="G35" s="21">
        <v>0</v>
      </c>
      <c r="H35" s="21">
        <v>0</v>
      </c>
      <c r="I35" s="21">
        <v>26953.800000000003</v>
      </c>
      <c r="J35" s="21">
        <f t="shared" si="0"/>
        <v>89657.7</v>
      </c>
      <c r="K35" s="21">
        <f t="shared" si="1"/>
        <v>89657.7</v>
      </c>
      <c r="L35" s="21">
        <f>23914.61-27.41</f>
        <v>23887.2</v>
      </c>
      <c r="M35" s="21">
        <v>0</v>
      </c>
      <c r="N35" s="21">
        <v>0</v>
      </c>
      <c r="O35" s="21">
        <f t="shared" si="2"/>
        <v>23887.2</v>
      </c>
      <c r="P35" s="21">
        <f t="shared" si="3"/>
        <v>23887.2</v>
      </c>
      <c r="Q35" s="21">
        <f t="shared" si="4"/>
        <v>113544.9</v>
      </c>
      <c r="R35" s="21">
        <f t="shared" si="5"/>
        <v>0</v>
      </c>
      <c r="S35" s="21">
        <f t="shared" si="6"/>
        <v>0</v>
      </c>
      <c r="T35" s="21">
        <f t="shared" si="7"/>
        <v>113544.9</v>
      </c>
      <c r="U35" s="26"/>
    </row>
    <row r="36" spans="1:21" ht="39.75" customHeight="1">
      <c r="A36" s="14">
        <v>23</v>
      </c>
      <c r="B36" s="39" t="s">
        <v>43</v>
      </c>
      <c r="C36" s="11" t="s">
        <v>45</v>
      </c>
      <c r="D36" s="21">
        <v>171344.54</v>
      </c>
      <c r="E36" s="21">
        <v>201740.02</v>
      </c>
      <c r="F36" s="21">
        <v>78352.94</v>
      </c>
      <c r="G36" s="21">
        <v>127761.2</v>
      </c>
      <c r="H36" s="21">
        <v>0</v>
      </c>
      <c r="I36" s="21">
        <v>158872.52</v>
      </c>
      <c r="J36" s="21">
        <f t="shared" si="0"/>
        <v>531957.08</v>
      </c>
      <c r="K36" s="21">
        <f t="shared" si="1"/>
        <v>738071.22</v>
      </c>
      <c r="L36" s="21">
        <f>141916.06-0.04</f>
        <v>141916.02</v>
      </c>
      <c r="M36" s="21">
        <v>124914.34</v>
      </c>
      <c r="N36" s="21">
        <v>0</v>
      </c>
      <c r="O36" s="21">
        <f t="shared" si="2"/>
        <v>141916.02</v>
      </c>
      <c r="P36" s="21">
        <f t="shared" si="3"/>
        <v>266830.36</v>
      </c>
      <c r="Q36" s="21">
        <f t="shared" si="4"/>
        <v>673873.1</v>
      </c>
      <c r="R36" s="21">
        <f t="shared" si="5"/>
        <v>331028.48</v>
      </c>
      <c r="S36" s="21">
        <f t="shared" si="6"/>
        <v>0</v>
      </c>
      <c r="T36" s="21">
        <f t="shared" si="7"/>
        <v>1004901.58</v>
      </c>
      <c r="U36" s="26"/>
    </row>
    <row r="37" spans="1:21" ht="39.75" customHeight="1">
      <c r="A37" s="40">
        <v>24</v>
      </c>
      <c r="B37" s="41" t="s">
        <v>53</v>
      </c>
      <c r="C37" s="11" t="s">
        <v>56</v>
      </c>
      <c r="D37" s="21">
        <v>71163.5</v>
      </c>
      <c r="E37" s="21">
        <v>82722.38</v>
      </c>
      <c r="F37" s="21">
        <v>33314.12</v>
      </c>
      <c r="G37" s="21">
        <v>27805.5</v>
      </c>
      <c r="H37" s="21">
        <v>0</v>
      </c>
      <c r="I37" s="21">
        <v>75991.5</v>
      </c>
      <c r="J37" s="21">
        <f t="shared" si="0"/>
        <v>229877.38</v>
      </c>
      <c r="K37" s="21">
        <f t="shared" si="1"/>
        <v>290997</v>
      </c>
      <c r="L37" s="21">
        <f>69498.16-0.16</f>
        <v>69498</v>
      </c>
      <c r="M37" s="21">
        <v>55221.62</v>
      </c>
      <c r="N37" s="21">
        <v>0</v>
      </c>
      <c r="O37" s="21">
        <f t="shared" si="2"/>
        <v>69498</v>
      </c>
      <c r="P37" s="21">
        <f t="shared" si="3"/>
        <v>124719.62</v>
      </c>
      <c r="Q37" s="21">
        <f t="shared" si="4"/>
        <v>299375.38</v>
      </c>
      <c r="R37" s="21">
        <f t="shared" si="5"/>
        <v>116341.24</v>
      </c>
      <c r="S37" s="21">
        <f t="shared" si="6"/>
        <v>0</v>
      </c>
      <c r="T37" s="21">
        <f t="shared" si="7"/>
        <v>415716.62</v>
      </c>
      <c r="U37" s="26"/>
    </row>
    <row r="38" spans="1:21" ht="39.75" customHeight="1">
      <c r="A38" s="40">
        <v>25</v>
      </c>
      <c r="B38" s="41" t="s">
        <v>54</v>
      </c>
      <c r="C38" s="11" t="s">
        <v>57</v>
      </c>
      <c r="D38" s="21">
        <v>33754.64</v>
      </c>
      <c r="E38" s="21">
        <v>41671.04</v>
      </c>
      <c r="F38" s="21">
        <v>0</v>
      </c>
      <c r="G38" s="21">
        <v>0</v>
      </c>
      <c r="H38" s="21">
        <v>0</v>
      </c>
      <c r="I38" s="21">
        <v>36627.04</v>
      </c>
      <c r="J38" s="21">
        <f t="shared" si="0"/>
        <v>112052.72</v>
      </c>
      <c r="K38" s="21">
        <f t="shared" si="1"/>
        <v>112052.72</v>
      </c>
      <c r="L38" s="21">
        <f>33035.54-1.06</f>
        <v>33034.48</v>
      </c>
      <c r="M38" s="21">
        <v>0</v>
      </c>
      <c r="N38" s="21">
        <v>0</v>
      </c>
      <c r="O38" s="21">
        <f t="shared" si="2"/>
        <v>33034.48</v>
      </c>
      <c r="P38" s="21">
        <f t="shared" si="3"/>
        <v>33034.48</v>
      </c>
      <c r="Q38" s="21">
        <f t="shared" si="4"/>
        <v>145087.2</v>
      </c>
      <c r="R38" s="21">
        <f t="shared" si="5"/>
        <v>0</v>
      </c>
      <c r="S38" s="21">
        <f t="shared" si="6"/>
        <v>0</v>
      </c>
      <c r="T38" s="21">
        <f t="shared" si="7"/>
        <v>145087.2</v>
      </c>
      <c r="U38" s="26"/>
    </row>
    <row r="39" spans="1:21" ht="39.75" customHeight="1">
      <c r="A39" s="40">
        <v>26</v>
      </c>
      <c r="B39" s="41" t="s">
        <v>55</v>
      </c>
      <c r="C39" s="11" t="s">
        <v>58</v>
      </c>
      <c r="D39" s="21">
        <v>67348.8</v>
      </c>
      <c r="E39" s="21">
        <v>78290.4</v>
      </c>
      <c r="F39" s="21">
        <v>98843.4</v>
      </c>
      <c r="G39" s="21">
        <v>195732.08</v>
      </c>
      <c r="H39" s="21">
        <v>0</v>
      </c>
      <c r="I39" s="21">
        <v>61890.92</v>
      </c>
      <c r="J39" s="21">
        <f t="shared" si="0"/>
        <v>207530.12</v>
      </c>
      <c r="K39" s="21">
        <f t="shared" si="1"/>
        <v>502105.6</v>
      </c>
      <c r="L39" s="21">
        <f>105185.46-0.14</f>
        <v>105185.32</v>
      </c>
      <c r="M39" s="21">
        <v>318227.48</v>
      </c>
      <c r="N39" s="21">
        <v>0</v>
      </c>
      <c r="O39" s="21">
        <f t="shared" si="2"/>
        <v>105185.32</v>
      </c>
      <c r="P39" s="21">
        <f t="shared" si="3"/>
        <v>423412.8</v>
      </c>
      <c r="Q39" s="21">
        <f t="shared" si="4"/>
        <v>312715.44</v>
      </c>
      <c r="R39" s="21">
        <f t="shared" si="5"/>
        <v>612802.96</v>
      </c>
      <c r="S39" s="21">
        <f t="shared" si="6"/>
        <v>0</v>
      </c>
      <c r="T39" s="21">
        <f t="shared" si="7"/>
        <v>925518.3999999999</v>
      </c>
      <c r="U39" s="26"/>
    </row>
    <row r="40" spans="1:24" s="25" customFormat="1" ht="41.25" customHeight="1">
      <c r="A40" s="7"/>
      <c r="B40" s="30" t="s">
        <v>2</v>
      </c>
      <c r="C40" s="12"/>
      <c r="D40" s="5">
        <f aca="true" t="shared" si="8" ref="D40:Q40">SUM(D11:D39)</f>
        <v>2222181.55</v>
      </c>
      <c r="E40" s="5">
        <f t="shared" si="8"/>
        <v>2510550.69</v>
      </c>
      <c r="F40" s="5">
        <f t="shared" si="8"/>
        <v>1185687.5600000003</v>
      </c>
      <c r="G40" s="5">
        <f t="shared" si="8"/>
        <v>1818508.6300000001</v>
      </c>
      <c r="H40" s="5">
        <f t="shared" si="8"/>
        <v>889.5</v>
      </c>
      <c r="I40" s="5">
        <f t="shared" si="8"/>
        <v>2177251.78</v>
      </c>
      <c r="J40" s="5">
        <f t="shared" si="8"/>
        <v>6909984.0200000005</v>
      </c>
      <c r="K40" s="5">
        <f t="shared" si="8"/>
        <v>9915069.710000003</v>
      </c>
      <c r="L40" s="5">
        <f t="shared" si="8"/>
        <v>2105887.4</v>
      </c>
      <c r="M40" s="5">
        <f t="shared" si="8"/>
        <v>2035904.0500000003</v>
      </c>
      <c r="N40" s="5">
        <f t="shared" si="8"/>
        <v>313.08</v>
      </c>
      <c r="O40" s="5">
        <f t="shared" si="8"/>
        <v>2105887.4</v>
      </c>
      <c r="P40" s="5">
        <f t="shared" si="8"/>
        <v>4142104.53</v>
      </c>
      <c r="Q40" s="5">
        <f t="shared" si="8"/>
        <v>9015871.420000002</v>
      </c>
      <c r="R40" s="5">
        <f>SUM(R11:R39)</f>
        <v>5040100.239999999</v>
      </c>
      <c r="S40" s="5">
        <f>SUM(S11:S39)</f>
        <v>1202.58</v>
      </c>
      <c r="T40" s="5">
        <f>SUM(T11:T39)</f>
        <v>14057174.24</v>
      </c>
      <c r="U40" s="29"/>
      <c r="V40" s="29"/>
      <c r="W40" s="26"/>
      <c r="X40" s="26"/>
    </row>
    <row r="41" spans="1:24" s="25" customFormat="1" ht="41.25" customHeight="1">
      <c r="A41" s="45"/>
      <c r="B41" s="46"/>
      <c r="C41" s="4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9"/>
      <c r="V41" s="29"/>
      <c r="W41" s="26"/>
      <c r="X41" s="26"/>
    </row>
    <row r="42" spans="2:19" ht="30" customHeight="1">
      <c r="B42" s="9" t="s">
        <v>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20" s="25" customFormat="1" ht="90" customHeight="1">
      <c r="A43" s="8" t="s">
        <v>0</v>
      </c>
      <c r="B43" s="4" t="s">
        <v>1</v>
      </c>
      <c r="C43" s="17" t="s">
        <v>20</v>
      </c>
      <c r="D43" s="24" t="s">
        <v>65</v>
      </c>
      <c r="E43" s="24" t="s">
        <v>70</v>
      </c>
      <c r="F43" s="42" t="s">
        <v>63</v>
      </c>
      <c r="G43" s="42" t="s">
        <v>66</v>
      </c>
      <c r="H43" s="42" t="s">
        <v>67</v>
      </c>
      <c r="I43" s="42" t="s">
        <v>69</v>
      </c>
      <c r="J43" s="24" t="s">
        <v>73</v>
      </c>
      <c r="K43" s="24" t="s">
        <v>75</v>
      </c>
      <c r="L43" s="24" t="s">
        <v>71</v>
      </c>
      <c r="M43" s="42" t="s">
        <v>78</v>
      </c>
      <c r="N43" s="42" t="s">
        <v>79</v>
      </c>
      <c r="O43" s="24" t="s">
        <v>74</v>
      </c>
      <c r="P43" s="24" t="s">
        <v>76</v>
      </c>
      <c r="Q43" s="24" t="s">
        <v>72</v>
      </c>
      <c r="R43" s="24" t="s">
        <v>64</v>
      </c>
      <c r="S43" s="24" t="s">
        <v>68</v>
      </c>
      <c r="T43" s="24" t="s">
        <v>77</v>
      </c>
    </row>
    <row r="44" spans="1:22" ht="40.5" customHeight="1">
      <c r="A44" s="32">
        <v>1</v>
      </c>
      <c r="B44" s="33" t="s">
        <v>16</v>
      </c>
      <c r="C44" s="11" t="s">
        <v>25</v>
      </c>
      <c r="D44" s="21">
        <v>38784</v>
      </c>
      <c r="E44" s="21">
        <v>47874</v>
      </c>
      <c r="F44" s="21">
        <v>0</v>
      </c>
      <c r="G44" s="21">
        <v>0</v>
      </c>
      <c r="H44" s="21">
        <v>0</v>
      </c>
      <c r="I44" s="21">
        <v>54540</v>
      </c>
      <c r="J44" s="21">
        <f>I44+E44+D44</f>
        <v>141198</v>
      </c>
      <c r="K44" s="21">
        <f>J44+F44+G44+H44</f>
        <v>141198</v>
      </c>
      <c r="L44" s="21">
        <f>43200-174</f>
        <v>43026</v>
      </c>
      <c r="M44" s="21">
        <v>0</v>
      </c>
      <c r="N44" s="21">
        <v>0</v>
      </c>
      <c r="O44" s="21">
        <f>L44</f>
        <v>43026</v>
      </c>
      <c r="P44" s="21">
        <f>O44+M44+N44</f>
        <v>43026</v>
      </c>
      <c r="Q44" s="21">
        <f>J44+O44</f>
        <v>184224</v>
      </c>
      <c r="R44" s="21">
        <f>F44+G44+M44</f>
        <v>0</v>
      </c>
      <c r="S44" s="21">
        <f>H44+N44</f>
        <v>0</v>
      </c>
      <c r="T44" s="21">
        <f>Q44+R44+S44</f>
        <v>184224</v>
      </c>
      <c r="V44" s="26"/>
    </row>
    <row r="45" spans="1:24" s="25" customFormat="1" ht="42.75" customHeight="1">
      <c r="A45" s="27"/>
      <c r="B45" s="1" t="s">
        <v>2</v>
      </c>
      <c r="C45" s="12"/>
      <c r="D45" s="5">
        <f aca="true" t="shared" si="9" ref="D45:T45">D44</f>
        <v>38784</v>
      </c>
      <c r="E45" s="5">
        <f t="shared" si="9"/>
        <v>47874</v>
      </c>
      <c r="F45" s="5">
        <f t="shared" si="9"/>
        <v>0</v>
      </c>
      <c r="G45" s="5">
        <f t="shared" si="9"/>
        <v>0</v>
      </c>
      <c r="H45" s="5">
        <f t="shared" si="9"/>
        <v>0</v>
      </c>
      <c r="I45" s="5">
        <f t="shared" si="9"/>
        <v>54540</v>
      </c>
      <c r="J45" s="5">
        <f t="shared" si="9"/>
        <v>141198</v>
      </c>
      <c r="K45" s="5">
        <f t="shared" si="9"/>
        <v>141198</v>
      </c>
      <c r="L45" s="5">
        <f t="shared" si="9"/>
        <v>43026</v>
      </c>
      <c r="M45" s="5">
        <f t="shared" si="9"/>
        <v>0</v>
      </c>
      <c r="N45" s="5">
        <f t="shared" si="9"/>
        <v>0</v>
      </c>
      <c r="O45" s="5">
        <f t="shared" si="9"/>
        <v>43026</v>
      </c>
      <c r="P45" s="5">
        <f t="shared" si="9"/>
        <v>43026</v>
      </c>
      <c r="Q45" s="5">
        <f t="shared" si="9"/>
        <v>184224</v>
      </c>
      <c r="R45" s="5">
        <f t="shared" si="9"/>
        <v>0</v>
      </c>
      <c r="S45" s="5">
        <f t="shared" si="9"/>
        <v>0</v>
      </c>
      <c r="T45" s="5">
        <f t="shared" si="9"/>
        <v>184224</v>
      </c>
      <c r="U45" s="29"/>
      <c r="V45" s="26"/>
      <c r="W45" s="15"/>
      <c r="X45" s="15"/>
    </row>
    <row r="46" spans="2:19" ht="26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24" s="25" customFormat="1" ht="26.25" customHeight="1">
      <c r="A47" s="44" t="s">
        <v>2</v>
      </c>
      <c r="B47" s="44"/>
      <c r="C47" s="44"/>
      <c r="D47" s="5">
        <f>D45+D40</f>
        <v>2260965.55</v>
      </c>
      <c r="E47" s="5">
        <f>E45+E40</f>
        <v>2558424.69</v>
      </c>
      <c r="F47" s="5">
        <f>F45+F40</f>
        <v>1185687.5600000003</v>
      </c>
      <c r="G47" s="5">
        <f>G45+G40</f>
        <v>1818508.6300000001</v>
      </c>
      <c r="H47" s="5">
        <f>H45+H40</f>
        <v>889.5</v>
      </c>
      <c r="I47" s="5">
        <f>I45+I40</f>
        <v>2231791.78</v>
      </c>
      <c r="J47" s="5">
        <f>J45+J40</f>
        <v>7051182.0200000005</v>
      </c>
      <c r="K47" s="5">
        <f>K45+K40</f>
        <v>10056267.710000003</v>
      </c>
      <c r="L47" s="5">
        <f>L45+L40</f>
        <v>2148913.4</v>
      </c>
      <c r="M47" s="5">
        <f>M45+M40</f>
        <v>2035904.0500000003</v>
      </c>
      <c r="N47" s="5">
        <f>N45+N40</f>
        <v>313.08</v>
      </c>
      <c r="O47" s="5">
        <f>O45+O40</f>
        <v>2148913.4</v>
      </c>
      <c r="P47" s="5">
        <f>P45+P40</f>
        <v>4185130.53</v>
      </c>
      <c r="Q47" s="5">
        <f>Q45+Q40</f>
        <v>9200095.420000002</v>
      </c>
      <c r="R47" s="5">
        <f>R45+R40</f>
        <v>5040100.239999999</v>
      </c>
      <c r="S47" s="5">
        <f>S45+S40</f>
        <v>1202.58</v>
      </c>
      <c r="T47" s="5">
        <f>T45+T40</f>
        <v>14241398.24</v>
      </c>
      <c r="U47" s="29"/>
      <c r="V47" s="29"/>
      <c r="W47" s="26"/>
      <c r="X47" s="26"/>
    </row>
  </sheetData>
  <sheetProtection/>
  <mergeCells count="1">
    <mergeCell ref="A47:C47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2024-04-10T05:52:34Z</cp:lastPrinted>
  <dcterms:created xsi:type="dcterms:W3CDTF">2008-07-09T17:17:44Z</dcterms:created>
  <dcterms:modified xsi:type="dcterms:W3CDTF">2024-05-09T07:04:47Z</dcterms:modified>
  <cp:category/>
  <cp:version/>
  <cp:contentType/>
  <cp:contentStatus/>
</cp:coreProperties>
</file>